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<sst xmlns="http://schemas.openxmlformats.org/spreadsheetml/2006/main" count="173" uniqueCount="79">
  <si>
    <t>Православная Артель "Братья Масловы"</t>
  </si>
  <si>
    <t>Характеристики:</t>
  </si>
  <si>
    <t xml:space="preserve">Медицинское вазелиновое масло высочайшего качества, соответствующее стандартам мировой фармакопеи.
</t>
  </si>
  <si>
    <t xml:space="preserve">
При непрерывном горении
</t>
  </si>
  <si>
    <t>Расход</t>
  </si>
  <si>
    <t>от 25 мл в сутки</t>
  </si>
  <si>
    <t>Поправка фитиля</t>
  </si>
  <si>
    <t>не чаще чем один раз в 5 дней</t>
  </si>
  <si>
    <t>Оптовая</t>
  </si>
  <si>
    <t>Упаковка</t>
  </si>
  <si>
    <t>цена,</t>
  </si>
  <si>
    <t xml:space="preserve">цена, </t>
  </si>
  <si>
    <t>Наименование товара</t>
  </si>
  <si>
    <t>(тара)</t>
  </si>
  <si>
    <t>руб. за</t>
  </si>
  <si>
    <t>единицу</t>
  </si>
  <si>
    <t>литр масла</t>
  </si>
  <si>
    <t>товара</t>
  </si>
  <si>
    <t>от 2 кор.</t>
  </si>
  <si>
    <t>&gt;15 000 руб.</t>
  </si>
  <si>
    <t>&gt;40 000 руб.</t>
  </si>
  <si>
    <t>&gt;100 000 руб.</t>
  </si>
  <si>
    <t>Масло лампадное в пластик. бочках ~230 л / 192 кг</t>
  </si>
  <si>
    <t>бочка 230 л</t>
  </si>
  <si>
    <t>Масло лампадное в пластик. бочках ~220 л / 185 кг</t>
  </si>
  <si>
    <t>бочка 220 л</t>
  </si>
  <si>
    <t>Масло лампадное в железн. бочках ~203 л / 170 кг</t>
  </si>
  <si>
    <t>бочка 203 л</t>
  </si>
  <si>
    <t>Масло лампадное в пластик. бочках ~197 л / 165 кг</t>
  </si>
  <si>
    <t>бочка 197 л</t>
  </si>
  <si>
    <t>Масло лампадное в пластик. флягах 48 л / 41 кг</t>
  </si>
  <si>
    <t>фляга 48 л</t>
  </si>
  <si>
    <t>Масло лампадное в пластик. флягах 30 л / 25 кг</t>
  </si>
  <si>
    <t>фляга 30 л</t>
  </si>
  <si>
    <t xml:space="preserve">Масло лампадное в пластик. бут 5 л </t>
  </si>
  <si>
    <t>коробка (4 шт.)</t>
  </si>
  <si>
    <t xml:space="preserve">Масло лампадное в пластик. бут 3 л </t>
  </si>
  <si>
    <t>коробка (5 шт.)</t>
  </si>
  <si>
    <t>Масло лампадное в ПЭТ бутылке 1 л</t>
  </si>
  <si>
    <t>коробка (15 шт.)</t>
  </si>
  <si>
    <t>Масло лампадное в ПЭТ бутылке 0,5 л</t>
  </si>
  <si>
    <t>коробка (30 шт.)</t>
  </si>
  <si>
    <t>Масло лампадное в ПЭТ бут 0,3 л</t>
  </si>
  <si>
    <t>коробка (50 шт.)</t>
  </si>
  <si>
    <t>от 30 мл в сутки</t>
  </si>
  <si>
    <t>литр</t>
  </si>
  <si>
    <t>Масло лампадное в пластик. бочках ~230 л / 190 кг</t>
  </si>
  <si>
    <t>Масло лампадное в пластик. бочках ~220 л / 182 кг</t>
  </si>
  <si>
    <t>Масло лампадное в железн. бочках ~203 л / 167 кг</t>
  </si>
  <si>
    <t>Масло лампадное в пластик. бочках ~197 л / 162 кг</t>
  </si>
  <si>
    <t>бочка 195 л</t>
  </si>
  <si>
    <t>Масло лампадное в пластик. флягах 48 л / 40 кг</t>
  </si>
  <si>
    <t>фляга 47 л</t>
  </si>
  <si>
    <t>Масло лампадное в пластик. флягах 30 л / 26 кг</t>
  </si>
  <si>
    <t>коробка (20/15 шт.)</t>
  </si>
  <si>
    <t>Насос ручной</t>
  </si>
  <si>
    <t>для откачки масла</t>
  </si>
  <si>
    <t xml:space="preserve">  Стоимость продажной / возвратной тары</t>
  </si>
  <si>
    <t xml:space="preserve">
Тара
</t>
  </si>
  <si>
    <t>Цена (руб.)</t>
  </si>
  <si>
    <t>Продажа</t>
  </si>
  <si>
    <t>Возврат</t>
  </si>
  <si>
    <t>Бочка - пластиковая 200-230 л</t>
  </si>
  <si>
    <t xml:space="preserve">Бочка - металлическая 200-220 л </t>
  </si>
  <si>
    <t>Фляга - пластиковая 50 л</t>
  </si>
  <si>
    <t>Фляга - пластиковая 30 л</t>
  </si>
  <si>
    <t xml:space="preserve">Предоставляются оптовые скидки: покупка от 15 000 руб.-4 %, от 40 000 руб. - 8% , от 100 000 руб.- 12% </t>
  </si>
  <si>
    <t xml:space="preserve">Для покупателей города Москвы, при единовременном заказе на сумму более 10 000 руб. </t>
  </si>
  <si>
    <t>предоставляется бесплатная доставка (с сохранением оптовых скидок)</t>
  </si>
  <si>
    <t>Постоянным покупателям возможно предоставление дополнительных льгот при крупных покупках</t>
  </si>
  <si>
    <t xml:space="preserve">   Адрес склада: Москва, Черницынский проезд, д. 3, стр. 6 (территория Московского Абразивного Завода)</t>
  </si>
  <si>
    <t xml:space="preserve"> Сайт: МАСЛОВЫ.РФ        e-mail: 1@maslovy.ru        Телефон: +7(499) 769-37-77; +7(977) 295-67-37</t>
  </si>
  <si>
    <t>3500 руб.</t>
  </si>
  <si>
    <r>
      <t xml:space="preserve">Цены на лампадное масло от 22.03.2022 г. </t>
    </r>
    <r>
      <rPr>
        <sz val="18"/>
        <rFont val="Angsana New"/>
        <family val="1"/>
      </rPr>
      <t>(ЦЕНЫ УКАЗАНЫ БЕЗ УЧЁТА ОТСРОЧКИ ОПЛАТЫ)</t>
    </r>
  </si>
  <si>
    <t>не чаще чем один раз в 8 дней</t>
  </si>
  <si>
    <r>
      <t>Масло вазелиновое категории "КЕЛЕЙНОЕ"</t>
    </r>
    <r>
      <rPr>
        <b/>
        <i/>
        <sz val="16"/>
        <rFont val="Angsana New"/>
        <family val="1"/>
      </rPr>
      <t xml:space="preserve">(косметическое  средней вязкости)
</t>
    </r>
    <r>
      <rPr>
        <b/>
        <i/>
        <sz val="12"/>
        <rFont val="Angsana New"/>
        <family val="1"/>
      </rPr>
      <t>(с добавлением освящённого пищевого оливкового масла)</t>
    </r>
  </si>
  <si>
    <t xml:space="preserve">Косметическое (белое) масло высокого качества, используется в т.ч. в пищевой промышленности
</t>
  </si>
  <si>
    <r>
      <t xml:space="preserve">Медицинское вазелиновое масло высочайшего качества.
</t>
    </r>
    <r>
      <rPr>
        <b/>
        <sz val="12"/>
        <rFont val="Angsana New"/>
        <family val="1"/>
      </rPr>
      <t>Лучшее из представленных на сегодняшний день в России лампадных масел (соответствует параметрам медицинского масла ГОСТ 3164-78)</t>
    </r>
  </si>
  <si>
    <r>
      <t>Масло медицинское вазелиновое "ГОРНЕЕ"</t>
    </r>
    <r>
      <rPr>
        <b/>
        <i/>
        <sz val="16"/>
        <rFont val="Angsana New"/>
        <family val="1"/>
      </rPr>
      <t xml:space="preserve">(высокой вязкости )
</t>
    </r>
    <r>
      <rPr>
        <b/>
        <i/>
        <sz val="12"/>
        <rFont val="Angsana New"/>
        <family val="1"/>
      </rPr>
      <t>(с добавлением освящённого пищевого оливкового масла)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</si>
</sst>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\ _₽"/>
    <numFmt numFmtId="165" formatCode="#,##0\ _₽"/>
    <numFmt numFmtId="166" formatCode="#,##0.00_р_."/>
    <numFmt numFmtId="167" formatCode="#,##0.0"/>
    <numFmt numFmtId="168" formatCode="#,##0.0_р_."/>
    <numFmt numFmtId="169" formatCode="#,##0.0\ &quot;₽&quot;"/>
    <numFmt numFmtId="170" formatCode="0.0"/>
  </numFmts>
  <fonts count="74">
    <font>
      <sz val="10"/>
      <name val="Arial Cyr"/>
      <family val="2"/>
    </font>
    <font>
      <sz val="10"/>
      <name val="Arial"/>
      <family val="0"/>
    </font>
    <font>
      <b/>
      <sz val="14"/>
      <name val="Times New Roman CYR"/>
      <family val="1"/>
    </font>
    <font>
      <b/>
      <u val="single"/>
      <sz val="22"/>
      <name val="Arabic Typesetting"/>
      <family val="4"/>
    </font>
    <font>
      <b/>
      <u val="single"/>
      <sz val="10"/>
      <name val="Arabic Typesetting"/>
      <family val="4"/>
    </font>
    <font>
      <sz val="22"/>
      <name val="Angsana New"/>
      <family val="1"/>
    </font>
    <font>
      <sz val="18"/>
      <name val="Angsana New"/>
      <family val="1"/>
    </font>
    <font>
      <b/>
      <i/>
      <sz val="20"/>
      <name val="Angsana New"/>
      <family val="1"/>
    </font>
    <font>
      <b/>
      <i/>
      <sz val="16"/>
      <name val="Angsana New"/>
      <family val="1"/>
    </font>
    <font>
      <b/>
      <i/>
      <sz val="12"/>
      <name val="Angsana New"/>
      <family val="1"/>
    </font>
    <font>
      <b/>
      <u val="single"/>
      <sz val="12"/>
      <name val="Angsana New"/>
      <family val="1"/>
    </font>
    <font>
      <b/>
      <i/>
      <sz val="12"/>
      <name val="Times New Roman"/>
      <family val="1"/>
    </font>
    <font>
      <sz val="12"/>
      <name val="Angsana New"/>
      <family val="1"/>
    </font>
    <font>
      <b/>
      <sz val="12"/>
      <name val="Angsana New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Arial Cyr"/>
      <family val="2"/>
    </font>
    <font>
      <b/>
      <i/>
      <sz val="15"/>
      <name val="Albertus Extra Bold"/>
      <family val="2"/>
    </font>
    <font>
      <sz val="10"/>
      <name val="Albertus Extra Bold"/>
      <family val="2"/>
    </font>
    <font>
      <b/>
      <sz val="8"/>
      <name val="Albertus Extra Bold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20"/>
      <name val="Times New Roman"/>
      <family val="1"/>
    </font>
    <font>
      <sz val="10"/>
      <name val="Angsana New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8"/>
      <name val="Arial Cyr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sz val="14"/>
      <name val="Arial"/>
      <family val="2"/>
    </font>
    <font>
      <b/>
      <sz val="10"/>
      <name val="Arial Cyr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2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22" fillId="0" borderId="27" xfId="0" applyFont="1" applyFill="1" applyBorder="1" applyAlignment="1">
      <alignment horizontal="center"/>
    </xf>
    <xf numFmtId="0" fontId="22" fillId="0" borderId="28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23" fillId="0" borderId="30" xfId="0" applyFont="1" applyBorder="1" applyAlignment="1">
      <alignment horizontal="left"/>
    </xf>
    <xf numFmtId="0" fontId="0" fillId="0" borderId="30" xfId="0" applyBorder="1" applyAlignment="1">
      <alignment/>
    </xf>
    <xf numFmtId="0" fontId="9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15" fillId="0" borderId="0" xfId="0" applyFont="1" applyAlignment="1">
      <alignment/>
    </xf>
    <xf numFmtId="0" fontId="26" fillId="0" borderId="0" xfId="0" applyFont="1" applyAlignment="1">
      <alignment horizontal="center"/>
    </xf>
    <xf numFmtId="0" fontId="22" fillId="0" borderId="31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22" fillId="0" borderId="33" xfId="0" applyFont="1" applyFill="1" applyBorder="1" applyAlignment="1">
      <alignment horizontal="center" shrinkToFit="1"/>
    </xf>
    <xf numFmtId="0" fontId="22" fillId="0" borderId="34" xfId="0" applyFont="1" applyFill="1" applyBorder="1" applyAlignment="1">
      <alignment/>
    </xf>
    <xf numFmtId="0" fontId="16" fillId="0" borderId="0" xfId="0" applyFont="1" applyBorder="1" applyAlignment="1">
      <alignment/>
    </xf>
    <xf numFmtId="0" fontId="22" fillId="33" borderId="28" xfId="0" applyFont="1" applyFill="1" applyBorder="1" applyAlignment="1">
      <alignment/>
    </xf>
    <xf numFmtId="0" fontId="22" fillId="33" borderId="26" xfId="0" applyFont="1" applyFill="1" applyBorder="1" applyAlignment="1">
      <alignment/>
    </xf>
    <xf numFmtId="0" fontId="22" fillId="33" borderId="27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0" fontId="30" fillId="0" borderId="35" xfId="0" applyFont="1" applyFill="1" applyBorder="1" applyAlignment="1">
      <alignment/>
    </xf>
    <xf numFmtId="0" fontId="30" fillId="0" borderId="36" xfId="0" applyFont="1" applyFill="1" applyBorder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Fill="1" applyBorder="1" applyAlignment="1">
      <alignment horizontal="left"/>
    </xf>
    <xf numFmtId="0" fontId="30" fillId="0" borderId="37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25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26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0" borderId="35" xfId="0" applyFont="1" applyFill="1" applyBorder="1" applyAlignment="1">
      <alignment horizontal="left"/>
    </xf>
    <xf numFmtId="0" fontId="20" fillId="0" borderId="39" xfId="0" applyFont="1" applyFill="1" applyBorder="1" applyAlignment="1">
      <alignment/>
    </xf>
    <xf numFmtId="0" fontId="20" fillId="0" borderId="39" xfId="0" applyFont="1" applyFill="1" applyBorder="1" applyAlignment="1">
      <alignment horizontal="center"/>
    </xf>
    <xf numFmtId="2" fontId="20" fillId="0" borderId="39" xfId="0" applyNumberFormat="1" applyFont="1" applyFill="1" applyBorder="1" applyAlignment="1">
      <alignment horizontal="center"/>
    </xf>
    <xf numFmtId="3" fontId="20" fillId="0" borderId="39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0" xfId="0" applyFont="1" applyAlignment="1">
      <alignment/>
    </xf>
    <xf numFmtId="0" fontId="15" fillId="0" borderId="37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6" fillId="0" borderId="37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0" borderId="15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40" xfId="0" applyFont="1" applyBorder="1" applyAlignment="1">
      <alignment/>
    </xf>
    <xf numFmtId="2" fontId="36" fillId="0" borderId="40" xfId="0" applyNumberFormat="1" applyFont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3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2" fontId="32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22" fillId="0" borderId="41" xfId="0" applyFont="1" applyFill="1" applyBorder="1" applyAlignment="1">
      <alignment/>
    </xf>
    <xf numFmtId="0" fontId="22" fillId="0" borderId="42" xfId="0" applyFont="1" applyFill="1" applyBorder="1" applyAlignment="1">
      <alignment horizontal="center"/>
    </xf>
    <xf numFmtId="3" fontId="38" fillId="0" borderId="33" xfId="0" applyNumberFormat="1" applyFont="1" applyFill="1" applyBorder="1" applyAlignment="1">
      <alignment horizontal="center" shrinkToFit="1"/>
    </xf>
    <xf numFmtId="2" fontId="15" fillId="0" borderId="33" xfId="0" applyNumberFormat="1" applyFont="1" applyFill="1" applyBorder="1" applyAlignment="1">
      <alignment horizontal="center" shrinkToFit="1"/>
    </xf>
    <xf numFmtId="164" fontId="15" fillId="0" borderId="33" xfId="0" applyNumberFormat="1" applyFont="1" applyFill="1" applyBorder="1" applyAlignment="1">
      <alignment horizontal="center" shrinkToFit="1"/>
    </xf>
    <xf numFmtId="3" fontId="38" fillId="0" borderId="27" xfId="0" applyNumberFormat="1" applyFont="1" applyFill="1" applyBorder="1" applyAlignment="1">
      <alignment horizontal="center"/>
    </xf>
    <xf numFmtId="2" fontId="15" fillId="0" borderId="24" xfId="0" applyNumberFormat="1" applyFont="1" applyFill="1" applyBorder="1" applyAlignment="1">
      <alignment horizontal="center"/>
    </xf>
    <xf numFmtId="3" fontId="38" fillId="0" borderId="24" xfId="0" applyNumberFormat="1" applyFont="1" applyFill="1" applyBorder="1" applyAlignment="1">
      <alignment horizontal="center"/>
    </xf>
    <xf numFmtId="164" fontId="15" fillId="0" borderId="24" xfId="0" applyNumberFormat="1" applyFont="1" applyFill="1" applyBorder="1" applyAlignment="1">
      <alignment horizontal="center"/>
    </xf>
    <xf numFmtId="2" fontId="38" fillId="0" borderId="27" xfId="0" applyNumberFormat="1" applyFont="1" applyFill="1" applyBorder="1" applyAlignment="1">
      <alignment horizontal="center"/>
    </xf>
    <xf numFmtId="166" fontId="15" fillId="0" borderId="24" xfId="0" applyNumberFormat="1" applyFont="1" applyFill="1" applyBorder="1" applyAlignment="1">
      <alignment horizontal="center"/>
    </xf>
    <xf numFmtId="165" fontId="15" fillId="0" borderId="24" xfId="0" applyNumberFormat="1" applyFont="1" applyFill="1" applyBorder="1" applyAlignment="1">
      <alignment horizontal="center"/>
    </xf>
    <xf numFmtId="164" fontId="38" fillId="0" borderId="24" xfId="0" applyNumberFormat="1" applyFont="1" applyFill="1" applyBorder="1" applyAlignment="1">
      <alignment horizontal="center"/>
    </xf>
    <xf numFmtId="167" fontId="38" fillId="0" borderId="24" xfId="0" applyNumberFormat="1" applyFont="1" applyFill="1" applyBorder="1" applyAlignment="1">
      <alignment horizontal="center"/>
    </xf>
    <xf numFmtId="2" fontId="38" fillId="33" borderId="27" xfId="0" applyNumberFormat="1" applyFont="1" applyFill="1" applyBorder="1" applyAlignment="1">
      <alignment horizontal="center"/>
    </xf>
    <xf numFmtId="166" fontId="15" fillId="33" borderId="24" xfId="0" applyNumberFormat="1" applyFont="1" applyFill="1" applyBorder="1" applyAlignment="1">
      <alignment horizontal="center"/>
    </xf>
    <xf numFmtId="3" fontId="38" fillId="33" borderId="24" xfId="0" applyNumberFormat="1" applyFont="1" applyFill="1" applyBorder="1" applyAlignment="1">
      <alignment horizontal="center"/>
    </xf>
    <xf numFmtId="165" fontId="15" fillId="33" borderId="24" xfId="0" applyNumberFormat="1" applyFont="1" applyFill="1" applyBorder="1" applyAlignment="1">
      <alignment horizontal="center"/>
    </xf>
    <xf numFmtId="164" fontId="38" fillId="33" borderId="24" xfId="0" applyNumberFormat="1" applyFont="1" applyFill="1" applyBorder="1" applyAlignment="1">
      <alignment horizontal="center"/>
    </xf>
    <xf numFmtId="167" fontId="38" fillId="33" borderId="24" xfId="0" applyNumberFormat="1" applyFont="1" applyFill="1" applyBorder="1" applyAlignment="1">
      <alignment horizontal="center"/>
    </xf>
    <xf numFmtId="166" fontId="38" fillId="0" borderId="27" xfId="0" applyNumberFormat="1" applyFont="1" applyFill="1" applyBorder="1" applyAlignment="1">
      <alignment horizontal="center"/>
    </xf>
    <xf numFmtId="166" fontId="15" fillId="0" borderId="27" xfId="0" applyNumberFormat="1" applyFont="1" applyFill="1" applyBorder="1" applyAlignment="1">
      <alignment horizontal="center"/>
    </xf>
    <xf numFmtId="165" fontId="15" fillId="0" borderId="27" xfId="0" applyNumberFormat="1" applyFont="1" applyFill="1" applyBorder="1" applyAlignment="1">
      <alignment horizontal="center"/>
    </xf>
    <xf numFmtId="164" fontId="15" fillId="0" borderId="27" xfId="0" applyNumberFormat="1" applyFont="1" applyFill="1" applyBorder="1" applyAlignment="1">
      <alignment horizontal="center"/>
    </xf>
    <xf numFmtId="2" fontId="15" fillId="0" borderId="27" xfId="0" applyNumberFormat="1" applyFont="1" applyFill="1" applyBorder="1" applyAlignment="1">
      <alignment horizontal="center"/>
    </xf>
    <xf numFmtId="164" fontId="38" fillId="0" borderId="27" xfId="0" applyNumberFormat="1" applyFont="1" applyFill="1" applyBorder="1" applyAlignment="1">
      <alignment horizontal="center"/>
    </xf>
    <xf numFmtId="167" fontId="38" fillId="0" borderId="27" xfId="0" applyNumberFormat="1" applyFont="1" applyFill="1" applyBorder="1" applyAlignment="1">
      <alignment horizontal="center"/>
    </xf>
    <xf numFmtId="168" fontId="38" fillId="0" borderId="42" xfId="0" applyNumberFormat="1" applyFont="1" applyFill="1" applyBorder="1" applyAlignment="1">
      <alignment horizontal="center"/>
    </xf>
    <xf numFmtId="168" fontId="15" fillId="0" borderId="42" xfId="0" applyNumberFormat="1" applyFont="1" applyFill="1" applyBorder="1" applyAlignment="1">
      <alignment horizontal="center"/>
    </xf>
    <xf numFmtId="3" fontId="38" fillId="0" borderId="42" xfId="0" applyNumberFormat="1" applyFont="1" applyFill="1" applyBorder="1" applyAlignment="1">
      <alignment horizontal="center"/>
    </xf>
    <xf numFmtId="165" fontId="15" fillId="0" borderId="42" xfId="0" applyNumberFormat="1" applyFont="1" applyFill="1" applyBorder="1" applyAlignment="1">
      <alignment horizontal="center"/>
    </xf>
    <xf numFmtId="164" fontId="38" fillId="0" borderId="42" xfId="0" applyNumberFormat="1" applyFont="1" applyFill="1" applyBorder="1" applyAlignment="1">
      <alignment horizontal="center"/>
    </xf>
    <xf numFmtId="164" fontId="15" fillId="0" borderId="42" xfId="0" applyNumberFormat="1" applyFont="1" applyFill="1" applyBorder="1" applyAlignment="1">
      <alignment horizontal="center"/>
    </xf>
    <xf numFmtId="167" fontId="38" fillId="0" borderId="42" xfId="0" applyNumberFormat="1" applyFont="1" applyFill="1" applyBorder="1" applyAlignment="1">
      <alignment horizontal="center"/>
    </xf>
    <xf numFmtId="164" fontId="15" fillId="0" borderId="43" xfId="0" applyNumberFormat="1" applyFont="1" applyFill="1" applyBorder="1" applyAlignment="1">
      <alignment horizontal="center"/>
    </xf>
    <xf numFmtId="164" fontId="15" fillId="0" borderId="44" xfId="0" applyNumberFormat="1" applyFont="1" applyFill="1" applyBorder="1" applyAlignment="1">
      <alignment horizontal="center"/>
    </xf>
    <xf numFmtId="165" fontId="15" fillId="0" borderId="44" xfId="0" applyNumberFormat="1" applyFont="1" applyFill="1" applyBorder="1" applyAlignment="1">
      <alignment horizontal="center"/>
    </xf>
    <xf numFmtId="165" fontId="15" fillId="33" borderId="44" xfId="0" applyNumberFormat="1" applyFont="1" applyFill="1" applyBorder="1" applyAlignment="1">
      <alignment horizontal="center"/>
    </xf>
    <xf numFmtId="164" fontId="15" fillId="0" borderId="45" xfId="0" applyNumberFormat="1" applyFont="1" applyFill="1" applyBorder="1" applyAlignment="1">
      <alignment horizontal="center"/>
    </xf>
    <xf numFmtId="3" fontId="73" fillId="0" borderId="46" xfId="0" applyNumberFormat="1" applyFont="1" applyFill="1" applyBorder="1" applyAlignment="1">
      <alignment horizontal="center" shrinkToFit="1"/>
    </xf>
    <xf numFmtId="169" fontId="38" fillId="0" borderId="42" xfId="0" applyNumberFormat="1" applyFont="1" applyFill="1" applyBorder="1" applyAlignment="1">
      <alignment horizontal="center"/>
    </xf>
    <xf numFmtId="164" fontId="15" fillId="0" borderId="47" xfId="0" applyNumberFormat="1" applyFont="1" applyFill="1" applyBorder="1" applyAlignment="1">
      <alignment horizontal="center" shrinkToFit="1"/>
    </xf>
    <xf numFmtId="0" fontId="7" fillId="0" borderId="48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5" fillId="0" borderId="27" xfId="0" applyFont="1" applyBorder="1" applyAlignment="1">
      <alignment horizontal="center" wrapText="1"/>
    </xf>
    <xf numFmtId="0" fontId="15" fillId="0" borderId="27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/>
    </xf>
    <xf numFmtId="0" fontId="30" fillId="0" borderId="16" xfId="0" applyFont="1" applyFill="1" applyBorder="1" applyAlignment="1">
      <alignment/>
    </xf>
    <xf numFmtId="0" fontId="30" fillId="0" borderId="24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 wrapText="1"/>
    </xf>
    <xf numFmtId="0" fontId="22" fillId="0" borderId="27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60</xdr:row>
      <xdr:rowOff>95250</xdr:rowOff>
    </xdr:from>
    <xdr:to>
      <xdr:col>2</xdr:col>
      <xdr:colOff>457200</xdr:colOff>
      <xdr:row>70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3030200"/>
          <a:ext cx="1838325" cy="1905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314325</xdr:colOff>
      <xdr:row>63</xdr:row>
      <xdr:rowOff>123825</xdr:rowOff>
    </xdr:from>
    <xdr:to>
      <xdr:col>2</xdr:col>
      <xdr:colOff>1257300</xdr:colOff>
      <xdr:row>70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3544550"/>
          <a:ext cx="9334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1228725</xdr:colOff>
      <xdr:row>65</xdr:row>
      <xdr:rowOff>76200</xdr:rowOff>
    </xdr:from>
    <xdr:to>
      <xdr:col>2</xdr:col>
      <xdr:colOff>2019300</xdr:colOff>
      <xdr:row>70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95700" y="13906500"/>
          <a:ext cx="7810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609600</xdr:colOff>
      <xdr:row>57</xdr:row>
      <xdr:rowOff>161925</xdr:rowOff>
    </xdr:from>
    <xdr:to>
      <xdr:col>2</xdr:col>
      <xdr:colOff>1866900</xdr:colOff>
      <xdr:row>62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76575" y="12601575"/>
          <a:ext cx="12573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0</xdr:rowOff>
    </xdr:from>
    <xdr:to>
      <xdr:col>1</xdr:col>
      <xdr:colOff>1704975</xdr:colOff>
      <xdr:row>2</xdr:row>
      <xdr:rowOff>438150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7200" y="0"/>
          <a:ext cx="1704975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17"/>
  <sheetViews>
    <sheetView tabSelected="1" zoomScaleSheetLayoutView="100" zoomScalePageLayoutView="0" workbookViewId="0" topLeftCell="A32">
      <selection activeCell="Q37" sqref="Q37"/>
    </sheetView>
  </sheetViews>
  <sheetFormatPr defaultColWidth="9.00390625" defaultRowHeight="12.75"/>
  <cols>
    <col min="1" max="1" width="6.00390625" style="0" customWidth="1"/>
    <col min="2" max="2" width="26.375" style="0" customWidth="1"/>
    <col min="3" max="3" width="27.75390625" style="0" customWidth="1"/>
    <col min="4" max="4" width="20.75390625" style="0" customWidth="1"/>
    <col min="5" max="5" width="13.75390625" style="0" customWidth="1"/>
    <col min="6" max="6" width="11.75390625" style="0" customWidth="1"/>
    <col min="7" max="7" width="11.875" style="0" customWidth="1"/>
    <col min="8" max="8" width="11.125" style="0" customWidth="1"/>
    <col min="9" max="9" width="12.75390625" style="0" customWidth="1"/>
    <col min="10" max="11" width="11.875" style="0" customWidth="1"/>
    <col min="12" max="12" width="13.375" style="0" customWidth="1"/>
    <col min="13" max="13" width="0.6171875" style="0" customWidth="1"/>
    <col min="14" max="14" width="13.25390625" style="0" customWidth="1"/>
    <col min="15" max="15" width="11.875" style="0" customWidth="1"/>
    <col min="16" max="16" width="11.375" style="0" customWidth="1"/>
    <col min="17" max="17" width="12.25390625" style="0" customWidth="1"/>
  </cols>
  <sheetData>
    <row r="1" ht="39.75" customHeight="1"/>
    <row r="2" spans="2:11" ht="43.5" customHeight="1">
      <c r="B2" s="1"/>
      <c r="C2" s="2" t="s">
        <v>0</v>
      </c>
      <c r="D2" s="3"/>
      <c r="E2" s="3"/>
      <c r="F2" s="3"/>
      <c r="G2" s="3"/>
      <c r="H2" s="3"/>
      <c r="I2" s="3"/>
      <c r="J2" s="3"/>
      <c r="K2" s="3"/>
    </row>
    <row r="3" spans="2:11" ht="51.75" customHeight="1">
      <c r="B3" s="1"/>
      <c r="C3" s="4" t="s">
        <v>73</v>
      </c>
      <c r="D3" s="4"/>
      <c r="E3" s="4"/>
      <c r="F3" s="4"/>
      <c r="G3" s="4"/>
      <c r="H3" s="4"/>
      <c r="I3" s="4"/>
      <c r="J3" s="4"/>
      <c r="K3" s="5"/>
    </row>
    <row r="4" spans="2:13" ht="35.25" customHeight="1">
      <c r="B4" s="164" t="s">
        <v>78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2:13" ht="15.75" customHeight="1"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2:11" ht="18.75" customHeight="1">
      <c r="B6" s="6" t="s">
        <v>1</v>
      </c>
      <c r="C6" s="7"/>
      <c r="D6" s="7"/>
      <c r="E6" s="7"/>
      <c r="F6" s="7"/>
      <c r="G6" s="7"/>
      <c r="H6" s="7"/>
      <c r="I6" s="7"/>
      <c r="J6" s="7"/>
      <c r="K6" s="7"/>
    </row>
    <row r="7" spans="2:13" ht="31.5" customHeight="1">
      <c r="B7" s="165" t="s">
        <v>77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</row>
    <row r="8" spans="2:13" ht="6.75" customHeight="1">
      <c r="B8" s="166" t="s">
        <v>2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</row>
    <row r="9" spans="2:13" ht="17.25" customHeight="1">
      <c r="B9" s="167" t="s">
        <v>3</v>
      </c>
      <c r="C9" s="167"/>
      <c r="D9" s="168" t="s">
        <v>4</v>
      </c>
      <c r="E9" s="168"/>
      <c r="F9" s="168" t="s">
        <v>5</v>
      </c>
      <c r="G9" s="168"/>
      <c r="H9" s="168"/>
      <c r="I9" s="168"/>
      <c r="J9" s="168"/>
      <c r="K9" s="168"/>
      <c r="L9" s="168"/>
      <c r="M9" s="168"/>
    </row>
    <row r="10" spans="2:13" ht="17.25" customHeight="1">
      <c r="B10" s="167"/>
      <c r="C10" s="167"/>
      <c r="D10" s="168" t="s">
        <v>6</v>
      </c>
      <c r="E10" s="168"/>
      <c r="F10" s="168" t="s">
        <v>74</v>
      </c>
      <c r="G10" s="168"/>
      <c r="H10" s="168"/>
      <c r="I10" s="168"/>
      <c r="J10" s="168"/>
      <c r="K10" s="168"/>
      <c r="L10" s="168"/>
      <c r="M10" s="168"/>
    </row>
    <row r="11" spans="2:13" s="8" customFormat="1" ht="5.25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13" ht="6.75" customHeight="1" thickBo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1"/>
    </row>
    <row r="13" spans="2:12" ht="15.75" thickTop="1">
      <c r="B13" s="12"/>
      <c r="C13" s="13"/>
      <c r="D13" s="14"/>
      <c r="E13" s="14" t="s">
        <v>8</v>
      </c>
      <c r="F13" s="15" t="s">
        <v>8</v>
      </c>
      <c r="G13" s="14" t="s">
        <v>8</v>
      </c>
      <c r="H13" s="15" t="s">
        <v>8</v>
      </c>
      <c r="I13" s="14" t="s">
        <v>8</v>
      </c>
      <c r="J13" s="15" t="s">
        <v>8</v>
      </c>
      <c r="K13" s="14" t="s">
        <v>8</v>
      </c>
      <c r="L13" s="16" t="s">
        <v>8</v>
      </c>
    </row>
    <row r="14" spans="2:12" ht="15">
      <c r="B14" s="17"/>
      <c r="C14" s="18"/>
      <c r="D14" s="19" t="s">
        <v>9</v>
      </c>
      <c r="E14" s="19" t="s">
        <v>11</v>
      </c>
      <c r="F14" s="20" t="s">
        <v>10</v>
      </c>
      <c r="G14" s="19" t="s">
        <v>11</v>
      </c>
      <c r="H14" s="20" t="s">
        <v>11</v>
      </c>
      <c r="I14" s="19" t="s">
        <v>11</v>
      </c>
      <c r="J14" s="20" t="s">
        <v>11</v>
      </c>
      <c r="K14" s="19" t="s">
        <v>11</v>
      </c>
      <c r="L14" s="21" t="s">
        <v>11</v>
      </c>
    </row>
    <row r="15" spans="2:12" ht="15">
      <c r="B15" s="169" t="s">
        <v>12</v>
      </c>
      <c r="C15" s="169"/>
      <c r="D15" s="19" t="s">
        <v>13</v>
      </c>
      <c r="E15" s="19" t="s">
        <v>14</v>
      </c>
      <c r="F15" s="20" t="s">
        <v>14</v>
      </c>
      <c r="G15" s="19" t="s">
        <v>14</v>
      </c>
      <c r="H15" s="20" t="s">
        <v>14</v>
      </c>
      <c r="I15" s="19" t="s">
        <v>14</v>
      </c>
      <c r="J15" s="20" t="s">
        <v>14</v>
      </c>
      <c r="K15" s="19" t="s">
        <v>14</v>
      </c>
      <c r="L15" s="21" t="s">
        <v>14</v>
      </c>
    </row>
    <row r="16" spans="2:12" ht="15">
      <c r="B16" s="17"/>
      <c r="C16" s="18"/>
      <c r="D16" s="19"/>
      <c r="E16" s="19" t="s">
        <v>15</v>
      </c>
      <c r="F16" s="20" t="s">
        <v>16</v>
      </c>
      <c r="G16" s="19" t="s">
        <v>15</v>
      </c>
      <c r="H16" s="20" t="s">
        <v>16</v>
      </c>
      <c r="I16" s="19" t="s">
        <v>15</v>
      </c>
      <c r="J16" s="20" t="s">
        <v>16</v>
      </c>
      <c r="K16" s="19" t="s">
        <v>15</v>
      </c>
      <c r="L16" s="21" t="s">
        <v>16</v>
      </c>
    </row>
    <row r="17" spans="2:12" ht="15">
      <c r="B17" s="17"/>
      <c r="C17" s="18"/>
      <c r="D17" s="19"/>
      <c r="E17" s="19" t="s">
        <v>17</v>
      </c>
      <c r="F17" s="22"/>
      <c r="G17" s="18" t="s">
        <v>17</v>
      </c>
      <c r="H17" s="22"/>
      <c r="I17" s="19" t="s">
        <v>17</v>
      </c>
      <c r="J17" s="22"/>
      <c r="K17" s="19" t="s">
        <v>17</v>
      </c>
      <c r="L17" s="21"/>
    </row>
    <row r="18" spans="2:12" ht="15.75" thickBot="1">
      <c r="B18" s="23"/>
      <c r="C18" s="24"/>
      <c r="D18" s="25"/>
      <c r="E18" s="26" t="s">
        <v>18</v>
      </c>
      <c r="F18" s="27"/>
      <c r="G18" s="25" t="s">
        <v>19</v>
      </c>
      <c r="H18" s="27" t="s">
        <v>19</v>
      </c>
      <c r="I18" s="25" t="s">
        <v>20</v>
      </c>
      <c r="J18" s="27" t="s">
        <v>20</v>
      </c>
      <c r="K18" s="25" t="s">
        <v>21</v>
      </c>
      <c r="L18" s="28" t="s">
        <v>21</v>
      </c>
    </row>
    <row r="19" spans="2:12" ht="16.5" thickTop="1">
      <c r="B19" s="29" t="s">
        <v>22</v>
      </c>
      <c r="C19" s="30"/>
      <c r="D19" s="31" t="s">
        <v>23</v>
      </c>
      <c r="E19" s="161">
        <f>F19*230+1500</f>
        <v>47500</v>
      </c>
      <c r="F19" s="128">
        <v>200</v>
      </c>
      <c r="G19" s="129">
        <f>E19</f>
        <v>47500</v>
      </c>
      <c r="H19" s="128">
        <f>F19</f>
        <v>200</v>
      </c>
      <c r="I19" s="129">
        <f>E19-E19*0.04</f>
        <v>45600</v>
      </c>
      <c r="J19" s="126">
        <f>(I19-1200)/230</f>
        <v>193.04347826086956</v>
      </c>
      <c r="K19" s="129">
        <f>E19-E19*0.08</f>
        <v>43700</v>
      </c>
      <c r="L19" s="163">
        <f>(K19-1200)/230</f>
        <v>184.7826086956522</v>
      </c>
    </row>
    <row r="20" spans="2:12" ht="15.75">
      <c r="B20" s="29" t="s">
        <v>24</v>
      </c>
      <c r="C20" s="30"/>
      <c r="D20" s="31" t="s">
        <v>25</v>
      </c>
      <c r="E20" s="161">
        <f>F20*220+1500</f>
        <v>45500</v>
      </c>
      <c r="F20" s="128">
        <v>200</v>
      </c>
      <c r="G20" s="129">
        <f aca="true" t="shared" si="0" ref="G20:H22">E20</f>
        <v>45500</v>
      </c>
      <c r="H20" s="128">
        <f t="shared" si="0"/>
        <v>200</v>
      </c>
      <c r="I20" s="129">
        <f>E20-E20*0.04</f>
        <v>43680</v>
      </c>
      <c r="J20" s="130">
        <f>(I20-1200)/220</f>
        <v>193.0909090909091</v>
      </c>
      <c r="K20" s="129">
        <f>E20-E20*0.08</f>
        <v>41860</v>
      </c>
      <c r="L20" s="157">
        <f>(K20-1200)/220</f>
        <v>184.8181818181818</v>
      </c>
    </row>
    <row r="21" spans="2:12" ht="15.75">
      <c r="B21" s="32" t="s">
        <v>26</v>
      </c>
      <c r="C21" s="33"/>
      <c r="D21" s="34" t="s">
        <v>27</v>
      </c>
      <c r="E21" s="161">
        <f>F21*203+1500</f>
        <v>42100</v>
      </c>
      <c r="F21" s="128">
        <v>200</v>
      </c>
      <c r="G21" s="129">
        <f t="shared" si="0"/>
        <v>42100</v>
      </c>
      <c r="H21" s="128">
        <f t="shared" si="0"/>
        <v>200</v>
      </c>
      <c r="I21" s="129">
        <f>E21-E21*0.04</f>
        <v>40416</v>
      </c>
      <c r="J21" s="130">
        <f>(I21-1200)/203</f>
        <v>193.1822660098522</v>
      </c>
      <c r="K21" s="129">
        <f>E21-E21*0.08</f>
        <v>38732</v>
      </c>
      <c r="L21" s="157">
        <f>(K21-1200)/203</f>
        <v>184.88669950738915</v>
      </c>
    </row>
    <row r="22" spans="2:12" ht="15.75">
      <c r="B22" s="29" t="s">
        <v>28</v>
      </c>
      <c r="C22" s="33"/>
      <c r="D22" s="34" t="s">
        <v>29</v>
      </c>
      <c r="E22" s="161">
        <f>F22*197+1500</f>
        <v>40900</v>
      </c>
      <c r="F22" s="128">
        <v>200</v>
      </c>
      <c r="G22" s="129">
        <f t="shared" si="0"/>
        <v>40900</v>
      </c>
      <c r="H22" s="128">
        <f t="shared" si="0"/>
        <v>200</v>
      </c>
      <c r="I22" s="129">
        <f>E22-E22*0.04</f>
        <v>39264</v>
      </c>
      <c r="J22" s="130">
        <f>(I22-1200)/197</f>
        <v>193.21827411167513</v>
      </c>
      <c r="K22" s="129">
        <f>E22-E22*0.08</f>
        <v>37628</v>
      </c>
      <c r="L22" s="157">
        <f>(K22-1200)/197</f>
        <v>184.91370558375635</v>
      </c>
    </row>
    <row r="23" spans="2:12" ht="15.75">
      <c r="B23" s="32" t="s">
        <v>30</v>
      </c>
      <c r="C23" s="33"/>
      <c r="D23" s="34" t="s">
        <v>31</v>
      </c>
      <c r="E23" s="161">
        <f>F23*47+1000</f>
        <v>10494</v>
      </c>
      <c r="F23" s="128">
        <v>202</v>
      </c>
      <c r="G23" s="129">
        <f aca="true" t="shared" si="1" ref="G23:G29">E23-E23*0.04</f>
        <v>10074.24</v>
      </c>
      <c r="H23" s="130">
        <f>(G23-600)/48</f>
        <v>197.38</v>
      </c>
      <c r="I23" s="129">
        <f aca="true" t="shared" si="2" ref="I23:I29">E23-E23*0.08</f>
        <v>9654.48</v>
      </c>
      <c r="J23" s="130">
        <f>(I23-600)/48</f>
        <v>188.635</v>
      </c>
      <c r="K23" s="129">
        <f aca="true" t="shared" si="3" ref="K23:K29">E23-E23*0.12</f>
        <v>9234.72</v>
      </c>
      <c r="L23" s="157">
        <f>(K23-600)/48</f>
        <v>179.89</v>
      </c>
    </row>
    <row r="24" spans="2:12" ht="15.75">
      <c r="B24" s="32" t="s">
        <v>32</v>
      </c>
      <c r="C24" s="33"/>
      <c r="D24" s="34" t="s">
        <v>33</v>
      </c>
      <c r="E24" s="161">
        <f>F24*30+800</f>
        <v>6890</v>
      </c>
      <c r="F24" s="128">
        <v>203</v>
      </c>
      <c r="G24" s="129">
        <f t="shared" si="1"/>
        <v>6614.4</v>
      </c>
      <c r="H24" s="130">
        <f>(G24-500)/30</f>
        <v>203.81333333333333</v>
      </c>
      <c r="I24" s="129">
        <f t="shared" si="2"/>
        <v>6338.8</v>
      </c>
      <c r="J24" s="130">
        <f>(I24-500)/30</f>
        <v>194.62666666666667</v>
      </c>
      <c r="K24" s="129">
        <f t="shared" si="3"/>
        <v>6063.2</v>
      </c>
      <c r="L24" s="157">
        <f>(K24-500)/30</f>
        <v>185.44</v>
      </c>
    </row>
    <row r="25" spans="2:12" ht="15.75">
      <c r="B25" s="32" t="s">
        <v>34</v>
      </c>
      <c r="C25" s="33"/>
      <c r="D25" s="34" t="s">
        <v>35</v>
      </c>
      <c r="E25" s="131">
        <f>SUM(F25*5)</f>
        <v>1050</v>
      </c>
      <c r="F25" s="132">
        <f>F26-2</f>
        <v>210</v>
      </c>
      <c r="G25" s="129">
        <f t="shared" si="1"/>
        <v>1008</v>
      </c>
      <c r="H25" s="133">
        <f>G25/5</f>
        <v>201.6</v>
      </c>
      <c r="I25" s="134">
        <f t="shared" si="2"/>
        <v>966</v>
      </c>
      <c r="J25" s="133">
        <f>I25/5</f>
        <v>193.2</v>
      </c>
      <c r="K25" s="135">
        <f t="shared" si="3"/>
        <v>924</v>
      </c>
      <c r="L25" s="158">
        <f>K25/5</f>
        <v>184.8</v>
      </c>
    </row>
    <row r="26" spans="2:12" ht="15.75">
      <c r="B26" s="32" t="s">
        <v>36</v>
      </c>
      <c r="C26" s="33"/>
      <c r="D26" s="34" t="s">
        <v>37</v>
      </c>
      <c r="E26" s="131">
        <f>SUM(F26*3)</f>
        <v>636</v>
      </c>
      <c r="F26" s="132">
        <f>E27-3</f>
        <v>212</v>
      </c>
      <c r="G26" s="129">
        <f t="shared" si="1"/>
        <v>610.56</v>
      </c>
      <c r="H26" s="139">
        <f>G26/3</f>
        <v>203.51999999999998</v>
      </c>
      <c r="I26" s="134">
        <f t="shared" si="2"/>
        <v>585.12</v>
      </c>
      <c r="J26" s="139">
        <f>I26/3</f>
        <v>195.04</v>
      </c>
      <c r="K26" s="135">
        <f t="shared" si="3"/>
        <v>559.6800000000001</v>
      </c>
      <c r="L26" s="159">
        <f>K26/3</f>
        <v>186.56000000000003</v>
      </c>
    </row>
    <row r="27" spans="2:12" ht="15.75">
      <c r="B27" s="32" t="s">
        <v>38</v>
      </c>
      <c r="C27" s="33"/>
      <c r="D27" s="34" t="s">
        <v>39</v>
      </c>
      <c r="E27" s="131">
        <v>215</v>
      </c>
      <c r="F27" s="143">
        <f>E27</f>
        <v>215</v>
      </c>
      <c r="G27" s="129">
        <f t="shared" si="1"/>
        <v>206.4</v>
      </c>
      <c r="H27" s="144">
        <f>G27</f>
        <v>206.4</v>
      </c>
      <c r="I27" s="134">
        <f t="shared" si="2"/>
        <v>197.8</v>
      </c>
      <c r="J27" s="145">
        <f>I27</f>
        <v>197.8</v>
      </c>
      <c r="K27" s="135">
        <f t="shared" si="3"/>
        <v>189.2</v>
      </c>
      <c r="L27" s="156">
        <f>K27</f>
        <v>189.2</v>
      </c>
    </row>
    <row r="28" spans="2:12" ht="15.75">
      <c r="B28" s="32" t="s">
        <v>40</v>
      </c>
      <c r="C28" s="33"/>
      <c r="D28" s="34" t="s">
        <v>41</v>
      </c>
      <c r="E28" s="131">
        <f>E27/2+7.5</f>
        <v>115</v>
      </c>
      <c r="F28" s="128">
        <f>E28*2</f>
        <v>230</v>
      </c>
      <c r="G28" s="129">
        <f t="shared" si="1"/>
        <v>110.4</v>
      </c>
      <c r="H28" s="144">
        <f>G28*2</f>
        <v>220.8</v>
      </c>
      <c r="I28" s="134">
        <f t="shared" si="2"/>
        <v>105.8</v>
      </c>
      <c r="J28" s="145">
        <f>I28*2</f>
        <v>211.6</v>
      </c>
      <c r="K28" s="135">
        <f t="shared" si="3"/>
        <v>101.2</v>
      </c>
      <c r="L28" s="156">
        <f>K28*2</f>
        <v>202.4</v>
      </c>
    </row>
    <row r="29" spans="2:12" ht="16.5" thickBot="1">
      <c r="B29" s="122" t="s">
        <v>42</v>
      </c>
      <c r="C29" s="36"/>
      <c r="D29" s="123" t="s">
        <v>43</v>
      </c>
      <c r="E29" s="162">
        <f>E27/3+7</f>
        <v>78.66666666666667</v>
      </c>
      <c r="F29" s="150">
        <f>E29/0.3</f>
        <v>262.22222222222223</v>
      </c>
      <c r="G29" s="151">
        <f t="shared" si="1"/>
        <v>75.52000000000001</v>
      </c>
      <c r="H29" s="152">
        <f>G29/0.3</f>
        <v>251.73333333333338</v>
      </c>
      <c r="I29" s="153">
        <f t="shared" si="2"/>
        <v>72.37333333333333</v>
      </c>
      <c r="J29" s="154">
        <f>I29/0.3</f>
        <v>241.24444444444447</v>
      </c>
      <c r="K29" s="155">
        <f t="shared" si="3"/>
        <v>69.22666666666667</v>
      </c>
      <c r="L29" s="160">
        <f>K29/0.3</f>
        <v>230.7555555555556</v>
      </c>
    </row>
    <row r="30" spans="2:13" ht="13.5" customHeight="1" thickBot="1" thickTop="1">
      <c r="B30" s="37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2:13" ht="18.75" customHeight="1" hidden="1">
      <c r="B31" s="164" t="s">
        <v>75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</row>
    <row r="32" spans="2:13" ht="26.25" customHeight="1" thickBot="1"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</row>
    <row r="33" spans="2:13" ht="21.75" customHeight="1" thickBot="1"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</row>
    <row r="34" spans="2:13" ht="22.5" customHeight="1">
      <c r="B34" s="6" t="s">
        <v>1</v>
      </c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41"/>
    </row>
    <row r="35" spans="2:13" ht="15.75" customHeight="1">
      <c r="B35" s="170" t="s">
        <v>76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</row>
    <row r="36" spans="2:13" ht="7.5" customHeight="1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2:13" ht="17.25" customHeight="1">
      <c r="B37" s="167" t="s">
        <v>3</v>
      </c>
      <c r="C37" s="167"/>
      <c r="D37" s="168" t="s">
        <v>4</v>
      </c>
      <c r="E37" s="168"/>
      <c r="F37" s="168" t="s">
        <v>44</v>
      </c>
      <c r="G37" s="168"/>
      <c r="H37" s="168"/>
      <c r="I37" s="168"/>
      <c r="J37" s="168"/>
      <c r="K37" s="168"/>
      <c r="L37" s="168"/>
      <c r="M37" s="168"/>
    </row>
    <row r="38" spans="2:13" ht="17.25" customHeight="1">
      <c r="B38" s="167"/>
      <c r="C38" s="167"/>
      <c r="D38" s="168" t="s">
        <v>6</v>
      </c>
      <c r="E38" s="168"/>
      <c r="F38" s="168" t="s">
        <v>7</v>
      </c>
      <c r="G38" s="168"/>
      <c r="H38" s="168"/>
      <c r="I38" s="168"/>
      <c r="J38" s="168"/>
      <c r="K38" s="168"/>
      <c r="L38" s="168"/>
      <c r="M38" s="168"/>
    </row>
    <row r="39" spans="2:13" ht="7.5" customHeight="1">
      <c r="B39" s="43"/>
      <c r="C39" s="43"/>
      <c r="D39" s="43"/>
      <c r="E39" s="43"/>
      <c r="F39" s="43"/>
      <c r="G39" s="43"/>
      <c r="H39" s="43"/>
      <c r="I39" s="43"/>
      <c r="J39" s="43"/>
      <c r="K39" s="44"/>
      <c r="L39" s="43"/>
      <c r="M39" s="43"/>
    </row>
    <row r="40" spans="2:13" s="45" customFormat="1" ht="8.25" customHeight="1" thickBot="1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7"/>
      <c r="M40" s="47"/>
    </row>
    <row r="41" spans="2:12" s="45" customFormat="1" ht="15.75" thickTop="1">
      <c r="B41" s="12"/>
      <c r="C41" s="13"/>
      <c r="D41" s="14"/>
      <c r="E41" s="14" t="s">
        <v>8</v>
      </c>
      <c r="F41" s="15" t="s">
        <v>8</v>
      </c>
      <c r="G41" s="14" t="s">
        <v>8</v>
      </c>
      <c r="H41" s="15" t="s">
        <v>8</v>
      </c>
      <c r="I41" s="14" t="s">
        <v>8</v>
      </c>
      <c r="J41" s="15" t="s">
        <v>8</v>
      </c>
      <c r="K41" s="14" t="s">
        <v>8</v>
      </c>
      <c r="L41" s="16" t="s">
        <v>8</v>
      </c>
    </row>
    <row r="42" spans="2:12" s="45" customFormat="1" ht="15">
      <c r="B42" s="17"/>
      <c r="C42" s="18"/>
      <c r="D42" s="19" t="s">
        <v>9</v>
      </c>
      <c r="E42" s="19" t="s">
        <v>11</v>
      </c>
      <c r="F42" s="20" t="s">
        <v>10</v>
      </c>
      <c r="G42" s="19" t="s">
        <v>11</v>
      </c>
      <c r="H42" s="20" t="s">
        <v>11</v>
      </c>
      <c r="I42" s="19" t="s">
        <v>11</v>
      </c>
      <c r="J42" s="20" t="s">
        <v>11</v>
      </c>
      <c r="K42" s="19" t="s">
        <v>11</v>
      </c>
      <c r="L42" s="21" t="s">
        <v>11</v>
      </c>
    </row>
    <row r="43" spans="2:12" s="45" customFormat="1" ht="15">
      <c r="B43" s="169" t="s">
        <v>12</v>
      </c>
      <c r="C43" s="169"/>
      <c r="D43" s="19" t="s">
        <v>13</v>
      </c>
      <c r="E43" s="19" t="s">
        <v>14</v>
      </c>
      <c r="F43" s="20" t="s">
        <v>14</v>
      </c>
      <c r="G43" s="19" t="s">
        <v>14</v>
      </c>
      <c r="H43" s="20" t="s">
        <v>14</v>
      </c>
      <c r="I43" s="19" t="s">
        <v>14</v>
      </c>
      <c r="J43" s="20" t="s">
        <v>14</v>
      </c>
      <c r="K43" s="19" t="s">
        <v>14</v>
      </c>
      <c r="L43" s="21" t="s">
        <v>14</v>
      </c>
    </row>
    <row r="44" spans="2:12" s="45" customFormat="1" ht="15">
      <c r="B44" s="17"/>
      <c r="C44" s="18"/>
      <c r="D44" s="19"/>
      <c r="E44" s="19" t="s">
        <v>15</v>
      </c>
      <c r="F44" s="20" t="s">
        <v>45</v>
      </c>
      <c r="G44" s="19" t="s">
        <v>15</v>
      </c>
      <c r="H44" s="20" t="s">
        <v>16</v>
      </c>
      <c r="I44" s="19" t="s">
        <v>15</v>
      </c>
      <c r="J44" s="20" t="s">
        <v>16</v>
      </c>
      <c r="K44" s="19" t="s">
        <v>15</v>
      </c>
      <c r="L44" s="21" t="s">
        <v>16</v>
      </c>
    </row>
    <row r="45" spans="2:12" s="45" customFormat="1" ht="15">
      <c r="B45" s="17"/>
      <c r="C45" s="18"/>
      <c r="D45" s="19"/>
      <c r="E45" s="19" t="s">
        <v>17</v>
      </c>
      <c r="F45" s="22"/>
      <c r="G45" s="18" t="s">
        <v>17</v>
      </c>
      <c r="H45" s="22"/>
      <c r="I45" s="19" t="s">
        <v>17</v>
      </c>
      <c r="J45" s="22"/>
      <c r="K45" s="19" t="s">
        <v>17</v>
      </c>
      <c r="L45" s="21"/>
    </row>
    <row r="46" spans="2:12" s="8" customFormat="1" ht="15.75" thickBot="1">
      <c r="B46" s="23"/>
      <c r="C46" s="24"/>
      <c r="D46" s="25"/>
      <c r="E46" s="25" t="s">
        <v>18</v>
      </c>
      <c r="F46" s="27"/>
      <c r="G46" s="25" t="s">
        <v>19</v>
      </c>
      <c r="H46" s="27" t="s">
        <v>19</v>
      </c>
      <c r="I46" s="25" t="s">
        <v>20</v>
      </c>
      <c r="J46" s="27" t="s">
        <v>20</v>
      </c>
      <c r="K46" s="25" t="s">
        <v>21</v>
      </c>
      <c r="L46" s="28" t="s">
        <v>21</v>
      </c>
    </row>
    <row r="47" spans="2:12" s="8" customFormat="1" ht="16.5" thickTop="1">
      <c r="B47" s="48" t="s">
        <v>46</v>
      </c>
      <c r="C47" s="49"/>
      <c r="D47" s="50" t="s">
        <v>23</v>
      </c>
      <c r="E47" s="124">
        <f>F47*230+1500</f>
        <v>39450</v>
      </c>
      <c r="F47" s="125">
        <v>165</v>
      </c>
      <c r="G47" s="124">
        <f>E47</f>
        <v>39450</v>
      </c>
      <c r="H47" s="125">
        <f>F47</f>
        <v>165</v>
      </c>
      <c r="I47" s="124">
        <f>E47-E47*0.04</f>
        <v>37872</v>
      </c>
      <c r="J47" s="126">
        <f>(I47-1200)/230</f>
        <v>159.44347826086957</v>
      </c>
      <c r="K47" s="124">
        <f>E47-E47*0.08</f>
        <v>36294</v>
      </c>
      <c r="L47" s="126">
        <f>(K47-1200)/230</f>
        <v>152.58260869565217</v>
      </c>
    </row>
    <row r="48" spans="2:12" s="8" customFormat="1" ht="15.75">
      <c r="B48" s="51" t="s">
        <v>47</v>
      </c>
      <c r="C48" s="30"/>
      <c r="D48" s="31" t="s">
        <v>25</v>
      </c>
      <c r="E48" s="127">
        <f>F48*220+1500</f>
        <v>37800</v>
      </c>
      <c r="F48" s="128">
        <v>165</v>
      </c>
      <c r="G48" s="129">
        <f aca="true" t="shared" si="4" ref="G48:H50">E48</f>
        <v>37800</v>
      </c>
      <c r="H48" s="128">
        <f t="shared" si="4"/>
        <v>165</v>
      </c>
      <c r="I48" s="129">
        <f>E48-E48*0.04</f>
        <v>36288</v>
      </c>
      <c r="J48" s="130">
        <f>(I48-1200)/220</f>
        <v>159.4909090909091</v>
      </c>
      <c r="K48" s="129">
        <f>E48-E48*0.08</f>
        <v>34776</v>
      </c>
      <c r="L48" s="130">
        <f>(K48-1200)/220</f>
        <v>152.61818181818182</v>
      </c>
    </row>
    <row r="49" spans="2:12" s="8" customFormat="1" ht="15.75">
      <c r="B49" s="35" t="s">
        <v>48</v>
      </c>
      <c r="C49" s="33"/>
      <c r="D49" s="31" t="s">
        <v>27</v>
      </c>
      <c r="E49" s="127">
        <f>F49*203+1500</f>
        <v>34995</v>
      </c>
      <c r="F49" s="128">
        <v>165</v>
      </c>
      <c r="G49" s="129">
        <f t="shared" si="4"/>
        <v>34995</v>
      </c>
      <c r="H49" s="128">
        <f t="shared" si="4"/>
        <v>165</v>
      </c>
      <c r="I49" s="129">
        <f>E49-E49*0.04</f>
        <v>33595.2</v>
      </c>
      <c r="J49" s="130">
        <f>(I49-1200)/203</f>
        <v>159.5822660098522</v>
      </c>
      <c r="K49" s="129">
        <f>E49-E49*0.08</f>
        <v>32195.4</v>
      </c>
      <c r="L49" s="130">
        <f>(K49-1200)/203</f>
        <v>152.68669950738916</v>
      </c>
    </row>
    <row r="50" spans="2:12" s="8" customFormat="1" ht="15.75">
      <c r="B50" s="35" t="s">
        <v>49</v>
      </c>
      <c r="C50" s="33"/>
      <c r="D50" s="34" t="s">
        <v>50</v>
      </c>
      <c r="E50" s="127">
        <f>F50*197+1500</f>
        <v>34005</v>
      </c>
      <c r="F50" s="146">
        <v>165</v>
      </c>
      <c r="G50" s="127">
        <f t="shared" si="4"/>
        <v>34005</v>
      </c>
      <c r="H50" s="146">
        <f t="shared" si="4"/>
        <v>165</v>
      </c>
      <c r="I50" s="127">
        <f>E50-E50*0.04</f>
        <v>32644.8</v>
      </c>
      <c r="J50" s="145">
        <f>(I50-1200)/197</f>
        <v>159.61827411167513</v>
      </c>
      <c r="K50" s="127">
        <f>E50-E50*0.08</f>
        <v>31284.6</v>
      </c>
      <c r="L50" s="156">
        <f>(K50-1200)/197</f>
        <v>152.71370558375634</v>
      </c>
    </row>
    <row r="51" spans="2:12" s="8" customFormat="1" ht="15.75">
      <c r="B51" s="35" t="s">
        <v>51</v>
      </c>
      <c r="C51" s="33"/>
      <c r="D51" s="34" t="s">
        <v>52</v>
      </c>
      <c r="E51" s="127">
        <f>F51*47+1000</f>
        <v>8849</v>
      </c>
      <c r="F51" s="128">
        <v>167</v>
      </c>
      <c r="G51" s="129">
        <f aca="true" t="shared" si="5" ref="G51:G57">E51-E51*0.04</f>
        <v>8495.04</v>
      </c>
      <c r="H51" s="130">
        <f>(G51-600)/48</f>
        <v>164.48000000000002</v>
      </c>
      <c r="I51" s="129">
        <f aca="true" t="shared" si="6" ref="I51:I57">E51-E51*0.08</f>
        <v>8141.08</v>
      </c>
      <c r="J51" s="130">
        <f>(I51-600)/48</f>
        <v>157.10583333333332</v>
      </c>
      <c r="K51" s="129">
        <f aca="true" t="shared" si="7" ref="K51:K57">E51-E51*0.12</f>
        <v>7787.12</v>
      </c>
      <c r="L51" s="157">
        <f>(K51-600)/48</f>
        <v>149.73166666666665</v>
      </c>
    </row>
    <row r="52" spans="1:57" s="52" customFormat="1" ht="15.75">
      <c r="A52" s="8"/>
      <c r="B52" s="35" t="s">
        <v>53</v>
      </c>
      <c r="C52" s="33"/>
      <c r="D52" s="34" t="s">
        <v>33</v>
      </c>
      <c r="E52" s="127">
        <f>F52*30+800</f>
        <v>5840</v>
      </c>
      <c r="F52" s="128">
        <v>168</v>
      </c>
      <c r="G52" s="129">
        <f t="shared" si="5"/>
        <v>5606.4</v>
      </c>
      <c r="H52" s="130">
        <f>(G52-500)/30</f>
        <v>170.2133333333333</v>
      </c>
      <c r="I52" s="129">
        <f t="shared" si="6"/>
        <v>5372.8</v>
      </c>
      <c r="J52" s="130">
        <f>(I52-500)/30</f>
        <v>162.42666666666668</v>
      </c>
      <c r="K52" s="129">
        <f t="shared" si="7"/>
        <v>5139.2</v>
      </c>
      <c r="L52" s="157">
        <f>(K52-500)/30</f>
        <v>154.64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</row>
    <row r="53" spans="1:12" s="52" customFormat="1" ht="15.75">
      <c r="A53" s="8"/>
      <c r="B53" s="35" t="s">
        <v>34</v>
      </c>
      <c r="C53" s="33"/>
      <c r="D53" s="34" t="s">
        <v>35</v>
      </c>
      <c r="E53" s="131">
        <f>SUM(F53*5)</f>
        <v>875</v>
      </c>
      <c r="F53" s="132">
        <f>F54-2</f>
        <v>175</v>
      </c>
      <c r="G53" s="129">
        <f t="shared" si="5"/>
        <v>840</v>
      </c>
      <c r="H53" s="133">
        <f>G53/5</f>
        <v>168</v>
      </c>
      <c r="I53" s="134">
        <f t="shared" si="6"/>
        <v>805</v>
      </c>
      <c r="J53" s="133">
        <f>I53/5</f>
        <v>161</v>
      </c>
      <c r="K53" s="135">
        <f t="shared" si="7"/>
        <v>770</v>
      </c>
      <c r="L53" s="158">
        <f>K53/5</f>
        <v>154</v>
      </c>
    </row>
    <row r="54" spans="2:12" s="52" customFormat="1" ht="15.75">
      <c r="B54" s="53" t="s">
        <v>36</v>
      </c>
      <c r="C54" s="54"/>
      <c r="D54" s="55" t="s">
        <v>37</v>
      </c>
      <c r="E54" s="136">
        <f>SUM(F54*3)</f>
        <v>531</v>
      </c>
      <c r="F54" s="137">
        <f>E55-3</f>
        <v>177</v>
      </c>
      <c r="G54" s="138">
        <f t="shared" si="5"/>
        <v>509.76</v>
      </c>
      <c r="H54" s="139">
        <f>G54/3</f>
        <v>169.92</v>
      </c>
      <c r="I54" s="140">
        <f t="shared" si="6"/>
        <v>488.52</v>
      </c>
      <c r="J54" s="139">
        <f>I54/3</f>
        <v>162.84</v>
      </c>
      <c r="K54" s="141">
        <f t="shared" si="7"/>
        <v>467.28</v>
      </c>
      <c r="L54" s="159">
        <f>K54/3</f>
        <v>155.76</v>
      </c>
    </row>
    <row r="55" spans="1:12" s="52" customFormat="1" ht="15.75">
      <c r="A55" s="8"/>
      <c r="B55" s="35" t="s">
        <v>38</v>
      </c>
      <c r="C55" s="33"/>
      <c r="D55" s="34" t="s">
        <v>54</v>
      </c>
      <c r="E55" s="142">
        <v>180</v>
      </c>
      <c r="F55" s="143">
        <f>E55</f>
        <v>180</v>
      </c>
      <c r="G55" s="129">
        <f t="shared" si="5"/>
        <v>172.8</v>
      </c>
      <c r="H55" s="144">
        <f>G55</f>
        <v>172.8</v>
      </c>
      <c r="I55" s="134">
        <f t="shared" si="6"/>
        <v>165.6</v>
      </c>
      <c r="J55" s="145">
        <f>I55</f>
        <v>165.6</v>
      </c>
      <c r="K55" s="135">
        <f t="shared" si="7"/>
        <v>158.4</v>
      </c>
      <c r="L55" s="156">
        <f>K55</f>
        <v>158.4</v>
      </c>
    </row>
    <row r="56" spans="1:12" s="52" customFormat="1" ht="15.75">
      <c r="A56" s="8"/>
      <c r="B56" s="35" t="s">
        <v>40</v>
      </c>
      <c r="C56" s="33"/>
      <c r="D56" s="34" t="s">
        <v>41</v>
      </c>
      <c r="E56" s="131">
        <f>E55/2+7.5</f>
        <v>97.5</v>
      </c>
      <c r="F56" s="146">
        <f>E56*2</f>
        <v>195</v>
      </c>
      <c r="G56" s="127">
        <f t="shared" si="5"/>
        <v>93.6</v>
      </c>
      <c r="H56" s="144">
        <f>G56*2</f>
        <v>187.2</v>
      </c>
      <c r="I56" s="147">
        <f t="shared" si="6"/>
        <v>89.7</v>
      </c>
      <c r="J56" s="145">
        <f>I56*2</f>
        <v>179.4</v>
      </c>
      <c r="K56" s="148">
        <f t="shared" si="7"/>
        <v>85.8</v>
      </c>
      <c r="L56" s="156">
        <f>K56*2</f>
        <v>171.6</v>
      </c>
    </row>
    <row r="57" spans="2:12" s="52" customFormat="1" ht="16.5" thickBot="1">
      <c r="B57" s="122" t="s">
        <v>42</v>
      </c>
      <c r="C57" s="36"/>
      <c r="D57" s="123" t="s">
        <v>43</v>
      </c>
      <c r="E57" s="149">
        <f>E55/3+7</f>
        <v>67</v>
      </c>
      <c r="F57" s="150">
        <f>E57/0.3</f>
        <v>223.33333333333334</v>
      </c>
      <c r="G57" s="151">
        <f t="shared" si="5"/>
        <v>64.32</v>
      </c>
      <c r="H57" s="152">
        <f>G57/0.3</f>
        <v>214.39999999999998</v>
      </c>
      <c r="I57" s="153">
        <f t="shared" si="6"/>
        <v>61.64</v>
      </c>
      <c r="J57" s="154">
        <f>I57/0.3</f>
        <v>205.46666666666667</v>
      </c>
      <c r="K57" s="155">
        <f t="shared" si="7"/>
        <v>58.96</v>
      </c>
      <c r="L57" s="160">
        <f>K57/0.3</f>
        <v>196.53333333333333</v>
      </c>
    </row>
    <row r="58" spans="2:13" ht="13.5" thickTop="1">
      <c r="B58" s="56"/>
      <c r="C58" s="56"/>
      <c r="D58" s="57"/>
      <c r="E58" s="58"/>
      <c r="F58" s="59"/>
      <c r="G58" s="60"/>
      <c r="H58" s="60"/>
      <c r="I58" s="60"/>
      <c r="J58" s="60"/>
      <c r="K58" s="60"/>
      <c r="L58" s="60"/>
      <c r="M58" s="60"/>
    </row>
    <row r="59" spans="2:13" ht="12.75">
      <c r="B59" s="56"/>
      <c r="C59" s="56"/>
      <c r="D59" s="61" t="s">
        <v>55</v>
      </c>
      <c r="E59" s="62"/>
      <c r="F59" s="59"/>
      <c r="G59" s="60"/>
      <c r="H59" s="60"/>
      <c r="L59" s="63"/>
      <c r="M59" s="63"/>
    </row>
    <row r="60" spans="2:5" ht="12.75">
      <c r="B60" s="64"/>
      <c r="C60" s="64"/>
      <c r="D60" s="65" t="s">
        <v>56</v>
      </c>
      <c r="E60" s="66"/>
    </row>
    <row r="61" spans="2:5" ht="12.75">
      <c r="B61" s="64"/>
      <c r="C61" s="64"/>
      <c r="D61" s="172" t="s">
        <v>72</v>
      </c>
      <c r="E61" s="172"/>
    </row>
    <row r="62" spans="2:5" ht="12.75">
      <c r="B62" s="64"/>
      <c r="C62" s="64"/>
      <c r="D62" s="173"/>
      <c r="E62" s="173"/>
    </row>
    <row r="63" spans="2:13" ht="12.75">
      <c r="B63" s="64"/>
      <c r="C63" s="64"/>
      <c r="K63" s="67"/>
      <c r="L63" s="63"/>
      <c r="M63" s="63"/>
    </row>
    <row r="64" spans="2:13" ht="15">
      <c r="B64" s="64"/>
      <c r="C64" s="68"/>
      <c r="D64" s="69" t="s">
        <v>57</v>
      </c>
      <c r="E64" s="70"/>
      <c r="F64" s="70"/>
      <c r="G64" s="70"/>
      <c r="H64" s="70"/>
      <c r="I64" s="70"/>
      <c r="J64" s="71"/>
      <c r="K64" s="72"/>
      <c r="L64" s="63"/>
      <c r="M64" s="63"/>
    </row>
    <row r="65" spans="2:13" ht="17.25" customHeight="1">
      <c r="B65" s="64"/>
      <c r="C65" s="68"/>
      <c r="D65" s="174" t="s">
        <v>58</v>
      </c>
      <c r="E65" s="174"/>
      <c r="F65" s="174"/>
      <c r="G65" s="174"/>
      <c r="H65" s="69" t="s">
        <v>59</v>
      </c>
      <c r="I65" s="73"/>
      <c r="J65" s="74"/>
      <c r="K65" s="57"/>
      <c r="L65" s="63"/>
      <c r="M65" s="63"/>
    </row>
    <row r="66" spans="2:13" ht="15">
      <c r="B66" s="64"/>
      <c r="C66" s="68"/>
      <c r="D66" s="174"/>
      <c r="E66" s="174"/>
      <c r="F66" s="174"/>
      <c r="G66" s="174"/>
      <c r="H66" s="34" t="s">
        <v>60</v>
      </c>
      <c r="I66" s="34"/>
      <c r="J66" s="34" t="s">
        <v>61</v>
      </c>
      <c r="K66" s="57"/>
      <c r="L66" s="63"/>
      <c r="M66" s="63"/>
    </row>
    <row r="67" spans="2:13" ht="15">
      <c r="B67" s="64"/>
      <c r="C67" s="68"/>
      <c r="D67" s="175" t="s">
        <v>62</v>
      </c>
      <c r="E67" s="175"/>
      <c r="F67" s="175"/>
      <c r="G67" s="175"/>
      <c r="H67" s="34">
        <v>1500</v>
      </c>
      <c r="I67" s="34"/>
      <c r="J67" s="34">
        <v>1000</v>
      </c>
      <c r="K67" s="57"/>
      <c r="L67" s="63"/>
      <c r="M67" s="63"/>
    </row>
    <row r="68" spans="2:13" ht="15">
      <c r="B68" s="64"/>
      <c r="C68" s="68"/>
      <c r="D68" s="75" t="s">
        <v>63</v>
      </c>
      <c r="E68" s="76"/>
      <c r="F68" s="76"/>
      <c r="G68" s="77"/>
      <c r="H68" s="34">
        <v>1500</v>
      </c>
      <c r="I68" s="34"/>
      <c r="J68" s="34">
        <v>500</v>
      </c>
      <c r="K68" s="57"/>
      <c r="L68" s="63"/>
      <c r="M68" s="63"/>
    </row>
    <row r="69" spans="2:13" ht="15">
      <c r="B69" s="64"/>
      <c r="C69" s="68"/>
      <c r="D69" s="75" t="s">
        <v>64</v>
      </c>
      <c r="E69" s="76"/>
      <c r="F69" s="76"/>
      <c r="G69" s="77"/>
      <c r="H69" s="34">
        <v>1000</v>
      </c>
      <c r="I69" s="34"/>
      <c r="J69" s="34">
        <v>700</v>
      </c>
      <c r="K69" s="57"/>
      <c r="L69" s="63"/>
      <c r="M69" s="63"/>
    </row>
    <row r="70" spans="2:13" ht="15">
      <c r="B70" s="64"/>
      <c r="C70" s="68"/>
      <c r="D70" s="75" t="s">
        <v>65</v>
      </c>
      <c r="E70" s="76"/>
      <c r="F70" s="76"/>
      <c r="G70" s="77"/>
      <c r="H70" s="34">
        <v>800</v>
      </c>
      <c r="I70" s="34"/>
      <c r="J70" s="34">
        <v>600</v>
      </c>
      <c r="K70" s="78"/>
      <c r="L70" s="78"/>
      <c r="M70" s="78"/>
    </row>
    <row r="71" spans="2:13" ht="12.75">
      <c r="B71" s="79"/>
      <c r="C71" s="80"/>
      <c r="D71" s="81"/>
      <c r="E71" s="82"/>
      <c r="F71" s="83"/>
      <c r="G71" s="78"/>
      <c r="H71" s="78"/>
      <c r="I71" s="84"/>
      <c r="J71" s="84"/>
      <c r="K71" s="84"/>
      <c r="L71" s="84"/>
      <c r="M71" s="84"/>
    </row>
    <row r="72" spans="2:8" ht="12.75">
      <c r="B72" s="84"/>
      <c r="C72" s="84"/>
      <c r="D72" s="84"/>
      <c r="E72" s="84"/>
      <c r="F72" s="84"/>
      <c r="G72" s="84"/>
      <c r="H72" s="84"/>
    </row>
    <row r="73" spans="2:14" ht="22.5" customHeight="1">
      <c r="B73" s="85" t="s">
        <v>66</v>
      </c>
      <c r="C73" s="86"/>
      <c r="D73" s="87"/>
      <c r="E73" s="88"/>
      <c r="F73" s="88"/>
      <c r="G73" s="88"/>
      <c r="H73" s="89"/>
      <c r="I73" s="89"/>
      <c r="J73" s="89"/>
      <c r="K73" s="89"/>
      <c r="L73" s="90"/>
      <c r="M73" s="91"/>
      <c r="N73" s="92"/>
    </row>
    <row r="74" spans="2:13" ht="9.75" customHeight="1">
      <c r="B74" s="93"/>
      <c r="C74" s="94"/>
      <c r="D74" s="95"/>
      <c r="E74" s="96"/>
      <c r="F74" s="96"/>
      <c r="G74" s="96"/>
      <c r="H74" s="97"/>
      <c r="I74" s="97"/>
      <c r="J74" s="97"/>
      <c r="K74" s="97"/>
      <c r="L74" s="98"/>
      <c r="M74" s="99"/>
    </row>
    <row r="75" spans="2:13" s="8" customFormat="1" ht="14.25" customHeight="1">
      <c r="B75" s="100" t="s">
        <v>67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2"/>
      <c r="M75" s="103"/>
    </row>
    <row r="76" spans="2:13" s="8" customFormat="1" ht="15.75">
      <c r="B76" s="100" t="s">
        <v>68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2"/>
      <c r="M76" s="103"/>
    </row>
    <row r="77" spans="2:13" ht="24" customHeight="1">
      <c r="B77" s="104" t="s">
        <v>69</v>
      </c>
      <c r="C77" s="105"/>
      <c r="D77" s="105"/>
      <c r="E77" s="105"/>
      <c r="F77" s="106"/>
      <c r="G77" s="105"/>
      <c r="H77" s="105"/>
      <c r="I77" s="105"/>
      <c r="J77" s="105"/>
      <c r="K77" s="105"/>
      <c r="L77" s="107"/>
      <c r="M77" s="108"/>
    </row>
    <row r="78" spans="2:13" ht="6.75" customHeight="1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109"/>
      <c r="M78" s="109"/>
    </row>
    <row r="79" spans="2:13" ht="8.25" customHeight="1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109"/>
      <c r="M79" s="109"/>
    </row>
    <row r="80" spans="2:13" ht="16.5">
      <c r="B80" s="41"/>
      <c r="C80" s="41"/>
      <c r="D80" s="41"/>
      <c r="E80" s="41"/>
      <c r="F80" s="41"/>
      <c r="G80" s="41"/>
      <c r="H80" s="41"/>
      <c r="I80" s="110"/>
      <c r="J80" s="110"/>
      <c r="K80" s="110"/>
      <c r="L80" s="111"/>
      <c r="M80" s="111"/>
    </row>
    <row r="81" spans="2:13" ht="15.75">
      <c r="B81" s="110" t="s">
        <v>70</v>
      </c>
      <c r="C81" s="110"/>
      <c r="D81" s="110"/>
      <c r="E81" s="110"/>
      <c r="F81" s="110"/>
      <c r="G81" s="110"/>
      <c r="H81" s="110"/>
      <c r="I81" s="112"/>
      <c r="J81" s="113"/>
      <c r="K81" s="113"/>
      <c r="L81" s="114"/>
      <c r="M81" s="114"/>
    </row>
    <row r="82" spans="2:13" ht="15.75">
      <c r="B82" s="115"/>
      <c r="C82" s="116"/>
      <c r="D82" s="116"/>
      <c r="E82" s="112"/>
      <c r="F82" s="112"/>
      <c r="G82" s="112"/>
      <c r="H82" s="112"/>
      <c r="I82" s="117"/>
      <c r="J82" s="117"/>
      <c r="K82" s="117"/>
      <c r="L82" s="117"/>
      <c r="M82" s="117"/>
    </row>
    <row r="83" spans="4:13" ht="17.25" customHeight="1">
      <c r="D83" s="117" t="s">
        <v>71</v>
      </c>
      <c r="E83" s="117"/>
      <c r="F83" s="117"/>
      <c r="G83" s="117"/>
      <c r="H83" s="117"/>
      <c r="I83" s="113"/>
      <c r="J83" s="113"/>
      <c r="K83" s="113"/>
      <c r="L83" s="114"/>
      <c r="M83" s="114"/>
    </row>
    <row r="84" spans="2:13" ht="17.25" customHeight="1">
      <c r="B84" s="112"/>
      <c r="C84" s="118"/>
      <c r="D84" s="119"/>
      <c r="E84" s="120"/>
      <c r="F84" s="120"/>
      <c r="G84" s="113"/>
      <c r="H84" s="113"/>
      <c r="I84" s="121"/>
      <c r="J84" s="121"/>
      <c r="K84" s="121"/>
      <c r="L84" s="84"/>
      <c r="M84" s="84"/>
    </row>
    <row r="85" spans="2:13" ht="12.75">
      <c r="B85" s="171"/>
      <c r="C85" s="171"/>
      <c r="D85" s="171"/>
      <c r="E85" s="121"/>
      <c r="F85" s="121"/>
      <c r="G85" s="121"/>
      <c r="H85" s="121"/>
      <c r="I85" s="121"/>
      <c r="J85" s="121"/>
      <c r="K85" s="121"/>
      <c r="L85" s="84"/>
      <c r="M85" s="84"/>
    </row>
    <row r="86" spans="2:13" ht="12.75"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84"/>
      <c r="M86" s="84"/>
    </row>
    <row r="87" spans="2:13" ht="12.75">
      <c r="B87" s="171"/>
      <c r="C87" s="171"/>
      <c r="D87" s="171"/>
      <c r="E87" s="121"/>
      <c r="F87" s="121"/>
      <c r="G87" s="121"/>
      <c r="H87" s="121"/>
      <c r="I87" s="84"/>
      <c r="J87" s="84"/>
      <c r="K87" s="84"/>
      <c r="L87" s="84"/>
      <c r="M87" s="84"/>
    </row>
    <row r="88" spans="2:13" ht="12.75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spans="2:13" ht="12.75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spans="2:13" ht="12.75"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</row>
    <row r="91" spans="2:13" ht="12.75"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</row>
    <row r="92" spans="2:13" ht="12.75"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</row>
    <row r="93" spans="2:13" ht="12.75"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</row>
    <row r="94" spans="2:13" ht="12.75"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</row>
    <row r="95" spans="2:13" ht="12.75"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</row>
    <row r="96" spans="2:13" ht="12.75">
      <c r="B96" s="84"/>
      <c r="C96" s="84"/>
      <c r="D96" s="84"/>
      <c r="E96" s="84"/>
      <c r="F96" s="84"/>
      <c r="G96" s="84"/>
      <c r="H96" s="84"/>
      <c r="L96" s="84"/>
      <c r="M96" s="84"/>
    </row>
    <row r="97" spans="12:13" ht="12.75">
      <c r="L97" s="84"/>
      <c r="M97" s="84"/>
    </row>
    <row r="98" spans="12:13" ht="12.75">
      <c r="L98" s="84"/>
      <c r="M98" s="84"/>
    </row>
    <row r="99" spans="12:13" ht="12.75">
      <c r="L99" s="84"/>
      <c r="M99" s="84"/>
    </row>
    <row r="100" spans="12:13" ht="12.75">
      <c r="L100" s="84"/>
      <c r="M100" s="84"/>
    </row>
    <row r="101" spans="12:13" ht="12.75">
      <c r="L101" s="84"/>
      <c r="M101" s="84"/>
    </row>
    <row r="102" spans="12:13" ht="12.75">
      <c r="L102" s="84"/>
      <c r="M102" s="84"/>
    </row>
    <row r="103" spans="12:13" ht="12.75">
      <c r="L103" s="84"/>
      <c r="M103" s="84"/>
    </row>
    <row r="104" spans="12:13" ht="12.75">
      <c r="L104" s="84"/>
      <c r="M104" s="84"/>
    </row>
    <row r="105" spans="12:13" ht="12.75">
      <c r="L105" s="84"/>
      <c r="M105" s="84"/>
    </row>
    <row r="106" spans="12:13" ht="12.75">
      <c r="L106" s="84"/>
      <c r="M106" s="84"/>
    </row>
    <row r="107" spans="12:13" ht="12.75">
      <c r="L107" s="84"/>
      <c r="M107" s="84"/>
    </row>
    <row r="108" spans="12:13" ht="12.75">
      <c r="L108" s="84"/>
      <c r="M108" s="84"/>
    </row>
    <row r="109" spans="12:13" ht="12.75">
      <c r="L109" s="84"/>
      <c r="M109" s="84"/>
    </row>
    <row r="110" spans="12:13" ht="12.75">
      <c r="L110" s="84"/>
      <c r="M110" s="84"/>
    </row>
    <row r="111" spans="12:13" ht="12.75">
      <c r="L111" s="84"/>
      <c r="M111" s="84"/>
    </row>
    <row r="112" spans="12:13" ht="12.75">
      <c r="L112" s="84"/>
      <c r="M112" s="84"/>
    </row>
    <row r="113" spans="12:13" ht="12.75">
      <c r="L113" s="84"/>
      <c r="M113" s="84"/>
    </row>
    <row r="114" spans="12:13" ht="12.75">
      <c r="L114" s="84"/>
      <c r="M114" s="84"/>
    </row>
    <row r="115" spans="12:13" ht="12.75">
      <c r="L115" s="84"/>
      <c r="M115" s="84"/>
    </row>
    <row r="116" spans="12:13" ht="12.75">
      <c r="L116" s="84"/>
      <c r="M116" s="84"/>
    </row>
    <row r="117" spans="12:13" ht="12.75">
      <c r="L117" s="84"/>
      <c r="M117" s="84"/>
    </row>
  </sheetData>
  <sheetProtection selectLockedCells="1" selectUnlockedCells="1"/>
  <mergeCells count="23">
    <mergeCell ref="B87:D87"/>
    <mergeCell ref="B43:C43"/>
    <mergeCell ref="D61:E61"/>
    <mergeCell ref="D62:E62"/>
    <mergeCell ref="D65:G66"/>
    <mergeCell ref="D67:G67"/>
    <mergeCell ref="B85:D85"/>
    <mergeCell ref="B15:C15"/>
    <mergeCell ref="B31:M33"/>
    <mergeCell ref="B35:M35"/>
    <mergeCell ref="B37:C38"/>
    <mergeCell ref="D37:E37"/>
    <mergeCell ref="F37:M37"/>
    <mergeCell ref="D38:E38"/>
    <mergeCell ref="F38:M38"/>
    <mergeCell ref="B4:M5"/>
    <mergeCell ref="B7:M7"/>
    <mergeCell ref="B8:M8"/>
    <mergeCell ref="B9:C10"/>
    <mergeCell ref="D9:E9"/>
    <mergeCell ref="F9:M9"/>
    <mergeCell ref="D10:E10"/>
    <mergeCell ref="F10:M10"/>
  </mergeCells>
  <printOptions/>
  <pageMargins left="0.27569444444444446" right="0.19652777777777777" top="0" bottom="0.19652777777777777" header="0.5118055555555555" footer="0.5118055555555555"/>
  <pageSetup fitToHeight="0" fitToWidth="0" horizontalDpi="300" verticalDpi="3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2021-04-01T11:21:56Z</cp:lastPrinted>
  <dcterms:created xsi:type="dcterms:W3CDTF">2019-06-26T13:39:33Z</dcterms:created>
  <dcterms:modified xsi:type="dcterms:W3CDTF">2022-10-11T09:58:26Z</dcterms:modified>
  <cp:category/>
  <cp:version/>
  <cp:contentType/>
  <cp:contentStatus/>
</cp:coreProperties>
</file>